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600" windowHeight="7485" activeTab="3"/>
  </bookViews>
  <sheets>
    <sheet name="Sheet1" sheetId="1" r:id="rId1"/>
    <sheet name="Sheet1 (2)" sheetId="4" r:id="rId2"/>
    <sheet name="Sheet1 (3)" sheetId="5" r:id="rId3"/>
    <sheet name="Sheet1 (4)" sheetId="6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6" i="6" l="1"/>
  <c r="C16" i="6"/>
  <c r="D15" i="6"/>
  <c r="C15" i="6"/>
  <c r="D14" i="6"/>
  <c r="C14" i="6"/>
  <c r="D13" i="6"/>
  <c r="C13" i="6"/>
  <c r="K9" i="6"/>
  <c r="J9" i="6"/>
  <c r="H9" i="6"/>
  <c r="F9" i="6"/>
  <c r="D9" i="6"/>
  <c r="K8" i="6"/>
  <c r="J8" i="6"/>
  <c r="H8" i="6"/>
  <c r="F8" i="6"/>
  <c r="D8" i="6"/>
  <c r="M7" i="6"/>
  <c r="K7" i="6"/>
  <c r="J7" i="6"/>
  <c r="H7" i="6"/>
  <c r="F7" i="6"/>
  <c r="D7" i="6"/>
  <c r="K6" i="6"/>
  <c r="J6" i="6"/>
  <c r="H6" i="6"/>
  <c r="F6" i="6"/>
  <c r="D6" i="6"/>
  <c r="K5" i="6"/>
  <c r="J5" i="6"/>
  <c r="H5" i="6"/>
  <c r="F5" i="6"/>
  <c r="D5" i="6"/>
  <c r="K4" i="6"/>
  <c r="J4" i="6"/>
  <c r="H4" i="6"/>
  <c r="F4" i="6"/>
  <c r="D4" i="6"/>
  <c r="K10" i="5"/>
  <c r="M7" i="5"/>
  <c r="K11" i="5" l="1"/>
  <c r="D19" i="5"/>
  <c r="D20" i="5"/>
  <c r="D18" i="5"/>
  <c r="D15" i="5"/>
  <c r="C15" i="5"/>
  <c r="J11" i="5"/>
  <c r="H11" i="5"/>
  <c r="F11" i="5"/>
  <c r="D11" i="5"/>
  <c r="J10" i="5"/>
  <c r="H10" i="5"/>
  <c r="F10" i="5"/>
  <c r="D10" i="5"/>
  <c r="C20" i="5"/>
  <c r="C19" i="5"/>
  <c r="C18" i="5"/>
  <c r="K7" i="5"/>
  <c r="J7" i="5"/>
  <c r="H7" i="5"/>
  <c r="F7" i="5"/>
  <c r="D7" i="5"/>
  <c r="K6" i="5"/>
  <c r="J6" i="5"/>
  <c r="H6" i="5"/>
  <c r="F6" i="5"/>
  <c r="D6" i="5"/>
  <c r="K5" i="5"/>
  <c r="J5" i="5"/>
  <c r="H5" i="5"/>
  <c r="F5" i="5"/>
  <c r="D5" i="5"/>
  <c r="K4" i="5"/>
  <c r="J4" i="5"/>
  <c r="H4" i="5"/>
  <c r="F4" i="5"/>
  <c r="D4" i="5"/>
  <c r="K7" i="4"/>
  <c r="D7" i="4"/>
  <c r="J7" i="4"/>
  <c r="H7" i="4"/>
  <c r="F7" i="4"/>
  <c r="K6" i="4"/>
  <c r="K5" i="4"/>
  <c r="K4" i="4"/>
  <c r="J5" i="4" l="1"/>
  <c r="H5" i="4"/>
  <c r="F5" i="4"/>
  <c r="D5" i="4"/>
  <c r="D6" i="4"/>
  <c r="D8" i="4"/>
  <c r="D9" i="4"/>
  <c r="C13" i="4" l="1"/>
  <c r="C15" i="4"/>
  <c r="C16" i="4"/>
  <c r="C14" i="4"/>
  <c r="K8" i="4"/>
  <c r="K9" i="4"/>
  <c r="D4" i="4"/>
  <c r="J9" i="4"/>
  <c r="H9" i="4"/>
  <c r="F9" i="4"/>
  <c r="J8" i="4"/>
  <c r="H8" i="4"/>
  <c r="F8" i="4"/>
  <c r="J6" i="4"/>
  <c r="H6" i="4"/>
  <c r="F6" i="4"/>
  <c r="J4" i="4"/>
  <c r="H4" i="4"/>
  <c r="F4" i="4"/>
  <c r="C13" i="1" l="1"/>
  <c r="C14" i="1"/>
  <c r="C12" i="1"/>
  <c r="C11" i="1"/>
  <c r="K4" i="1"/>
  <c r="H5" i="1"/>
  <c r="K6" i="1"/>
  <c r="K7" i="1"/>
  <c r="K5" i="1"/>
  <c r="J7" i="1"/>
  <c r="H7" i="1"/>
  <c r="F7" i="1"/>
  <c r="D7" i="1"/>
  <c r="J6" i="1"/>
  <c r="H6" i="1"/>
  <c r="F6" i="1"/>
  <c r="D6" i="1"/>
  <c r="J5" i="1"/>
  <c r="F5" i="1"/>
  <c r="D5" i="1"/>
  <c r="J4" i="1"/>
  <c r="H4" i="1"/>
  <c r="D4" i="1"/>
  <c r="F4" i="1"/>
</calcChain>
</file>

<file path=xl/sharedStrings.xml><?xml version="1.0" encoding="utf-8"?>
<sst xmlns="http://schemas.openxmlformats.org/spreadsheetml/2006/main" count="182" uniqueCount="47">
  <si>
    <t>STT</t>
  </si>
  <si>
    <t>HỌ VÀ TÊN</t>
  </si>
  <si>
    <t>Trưởng bộ môn</t>
  </si>
  <si>
    <t>Nguyễn Anh Tuấn</t>
  </si>
  <si>
    <t>Giảng dạy</t>
  </si>
  <si>
    <t>Số tiết
 chuẩn</t>
  </si>
  <si>
    <t>Trưởng khoa</t>
  </si>
  <si>
    <t>Nguyễn Hữu Mạnh</t>
  </si>
  <si>
    <t>Triệu Phú Nguyên</t>
  </si>
  <si>
    <t>Hà Quốc Bảo</t>
  </si>
  <si>
    <t>Ghi chú</t>
  </si>
  <si>
    <t>Nghiên cứu 
khoa học</t>
  </si>
  <si>
    <t>Thực tập 
doanh nghiệp</t>
  </si>
  <si>
    <t>Học tập, 
bồi dưỡng, đào tạo</t>
  </si>
  <si>
    <t>Kiêm 
nhiệm</t>
  </si>
  <si>
    <t>Thời gian đi từ 30/4 đến 29/8</t>
  </si>
  <si>
    <t>Số tiết chuẩn 
còn lại</t>
  </si>
  <si>
    <t>Võ Đắc Thịnh</t>
  </si>
  <si>
    <t>Kiều Trung Tín</t>
  </si>
  <si>
    <t>Trần Quốc Duy</t>
  </si>
  <si>
    <t>Nguyễn Lương Tâm</t>
  </si>
  <si>
    <t>Hỗ trợ trưởng khoa</t>
  </si>
  <si>
    <t>Hỗ trợ tổ bộ môn Gầm</t>
  </si>
  <si>
    <t>Hỗ trợ tổ bộ môn Động cơ</t>
  </si>
  <si>
    <t>Hỗ trợ tổ bộ môn Điện</t>
  </si>
  <si>
    <t>Số tiết kiêm nhiệm</t>
  </si>
  <si>
    <t>Trưởng khoa 
(từ ngày 25/5/219 đến 30/8/2019)</t>
  </si>
  <si>
    <t>Số tiết
 kiêm nhiệm</t>
  </si>
  <si>
    <t>Trưởng khoa 
(từ ngày 01/9/219 đến 18/10/2019)</t>
  </si>
  <si>
    <t>Trưởng bộ môn
(từ ngày 25/5/219 đến 30/8/2019)</t>
  </si>
  <si>
    <t>Nguyễn Hữu Mạnh 
Triệu Phú Nguyên
Hà Quốc Bảo</t>
  </si>
  <si>
    <t xml:space="preserve">Triệu Phú Nguyên
Nguyễn Hữu Mạnh </t>
  </si>
  <si>
    <t>NH 18-19</t>
  </si>
  <si>
    <t>NH 19-20</t>
  </si>
  <si>
    <t>Hỗ trợ Trưởng khoa</t>
  </si>
  <si>
    <t>Học tập, bồi dưỡng, đào tạo</t>
  </si>
  <si>
    <t>Trưởng bộ môn
(Đi Đức từ ngày 01/9/219 đến 18/10/2019) tính cho NH 19-20: 7 tuần</t>
  </si>
  <si>
    <t>hỏi tiết chuẩn Thầy Tâm tập sự thì có dc tính 430 hay theo chuẩn tập sự?</t>
  </si>
  <si>
    <t>trường hợp Bảo chủ nhiệm ko phải cả năm chỉ 27 tiết làm sao</t>
  </si>
  <si>
    <t>Trưởng bộ môn
(Đi Đức: 14 tuần từ ngày 25/5/219 đến 30/8/2019) tính cho NH 18-19</t>
  </si>
  <si>
    <t>Trưởng khoa 
(Đi Đức: 14 tuần từ ngày 25/5/219 đến 30/8/2019) tính cho NH 18-19</t>
  </si>
  <si>
    <t>Trưởng khoa 
(Đi Đức: 7 tuần từ ngày 01/9/219 đến 18/10/2019) tính cho NH 19-20</t>
  </si>
  <si>
    <t>Trưởng bộ môn từ ngày 01/01/19
(Đi Đức: 7 tuần từ ngày 01/9/219 đến 18/10/2019) tính cho NH 19-20</t>
  </si>
  <si>
    <t>Trưởng bộ môn: 27 tuần từ ngày 01/01/19
(Đi Đức: 14 tuần từ ngày 25/5/219 đến 30/8/2019) tính cho NH 18-19</t>
  </si>
  <si>
    <t>Thời gian đi từ 25/5 đến 18/10</t>
  </si>
  <si>
    <t xml:space="preserve">Số tiết kiêm nhiệm </t>
  </si>
  <si>
    <t>Thời gian đi từ 25/5 đến 19/10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</si>
</sst>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B3" zoomScale="118" zoomScaleNormal="118" workbookViewId="0">
      <selection activeCell="C4" sqref="C4"/>
    </sheetView>
  </sheetViews>
  <sheetFormatPr defaultRowHeight="16.5"/>
  <cols>
    <col min="1" max="1" width="6.7109375" style="1" customWidth="1"/>
    <col min="2" max="2" width="21.85546875" style="1" customWidth="1"/>
    <col min="3" max="3" width="21.140625" style="1" customWidth="1"/>
    <col min="4" max="4" width="31.5703125" style="1" customWidth="1"/>
    <col min="5" max="5" width="8.140625" style="1" customWidth="1"/>
    <col min="6" max="6" width="13.5703125" style="1" customWidth="1"/>
    <col min="7" max="7" width="9" style="1" customWidth="1"/>
    <col min="8" max="8" width="11.85546875" style="1" customWidth="1"/>
    <col min="9" max="9" width="8.7109375" style="1" customWidth="1"/>
    <col min="10" max="10" width="12.5703125" style="1" customWidth="1"/>
    <col min="11" max="11" width="9" style="1" customWidth="1"/>
    <col min="12" max="12" width="16" style="1" customWidth="1"/>
    <col min="13" max="16384" width="9.140625" style="1"/>
  </cols>
  <sheetData>
    <row r="1" spans="1:13">
      <c r="A1" s="1" t="s">
        <v>15</v>
      </c>
    </row>
    <row r="2" spans="1:13" ht="36" customHeight="1">
      <c r="A2" s="23" t="s">
        <v>0</v>
      </c>
      <c r="B2" s="23" t="s">
        <v>1</v>
      </c>
      <c r="C2" s="22" t="s">
        <v>4</v>
      </c>
      <c r="D2" s="22"/>
      <c r="E2" s="21" t="s">
        <v>11</v>
      </c>
      <c r="F2" s="22"/>
      <c r="G2" s="21" t="s">
        <v>12</v>
      </c>
      <c r="H2" s="22"/>
      <c r="I2" s="21" t="s">
        <v>13</v>
      </c>
      <c r="J2" s="22"/>
      <c r="K2" s="21" t="s">
        <v>14</v>
      </c>
      <c r="L2" s="22" t="s">
        <v>10</v>
      </c>
      <c r="M2" s="2"/>
    </row>
    <row r="3" spans="1:13" s="2" customFormat="1" ht="49.5">
      <c r="A3" s="24"/>
      <c r="B3" s="24"/>
      <c r="C3" s="6" t="s">
        <v>5</v>
      </c>
      <c r="D3" s="6" t="s">
        <v>16</v>
      </c>
      <c r="E3" s="6" t="s">
        <v>5</v>
      </c>
      <c r="F3" s="6" t="s">
        <v>16</v>
      </c>
      <c r="G3" s="6" t="s">
        <v>5</v>
      </c>
      <c r="H3" s="6" t="s">
        <v>16</v>
      </c>
      <c r="I3" s="6" t="s">
        <v>5</v>
      </c>
      <c r="J3" s="6" t="s">
        <v>16</v>
      </c>
      <c r="K3" s="22"/>
      <c r="L3" s="22"/>
    </row>
    <row r="4" spans="1:13" ht="24.95" customHeight="1">
      <c r="A4" s="3">
        <v>1</v>
      </c>
      <c r="B4" s="7" t="s">
        <v>3</v>
      </c>
      <c r="C4" s="3">
        <v>430</v>
      </c>
      <c r="D4" s="3">
        <f>ROUND(430-(430/32*14),2)</f>
        <v>241.88</v>
      </c>
      <c r="E4" s="3">
        <v>54</v>
      </c>
      <c r="F4" s="3">
        <f>ROUND(54-(54/44*14),2)</f>
        <v>36.82</v>
      </c>
      <c r="G4" s="3">
        <v>54</v>
      </c>
      <c r="H4" s="3">
        <f>ROUND(54-(54/44*14),2)</f>
        <v>36.82</v>
      </c>
      <c r="I4" s="3">
        <v>54</v>
      </c>
      <c r="J4" s="3">
        <f>ROUND(54-(54/44*14),2)</f>
        <v>36.82</v>
      </c>
      <c r="K4" s="3">
        <f>ROUND((430*0.3)-(430/32*14*0.3),2)</f>
        <v>72.56</v>
      </c>
      <c r="L4" s="4" t="s">
        <v>6</v>
      </c>
    </row>
    <row r="5" spans="1:13" ht="24.95" customHeight="1">
      <c r="A5" s="3">
        <v>2</v>
      </c>
      <c r="B5" s="7" t="s">
        <v>7</v>
      </c>
      <c r="C5" s="3">
        <v>430</v>
      </c>
      <c r="D5" s="3">
        <f>ROUND(430-(430/32*14),2)</f>
        <v>241.88</v>
      </c>
      <c r="E5" s="3">
        <v>54</v>
      </c>
      <c r="F5" s="3">
        <f>ROUND(54-(54/44*14),2)</f>
        <v>36.82</v>
      </c>
      <c r="G5" s="3">
        <v>54</v>
      </c>
      <c r="H5" s="3">
        <f>ROUND(54-(54/44*14),2)</f>
        <v>36.82</v>
      </c>
      <c r="I5" s="3">
        <v>54</v>
      </c>
      <c r="J5" s="3">
        <f>ROUND(54-(54/44*14),2)</f>
        <v>36.82</v>
      </c>
      <c r="K5" s="3">
        <f>ROUND((430*0.15)-(430/32*14*0.15),2)</f>
        <v>36.28</v>
      </c>
      <c r="L5" s="4" t="s">
        <v>2</v>
      </c>
    </row>
    <row r="6" spans="1:13" ht="24.95" customHeight="1">
      <c r="A6" s="3">
        <v>3</v>
      </c>
      <c r="B6" s="7" t="s">
        <v>8</v>
      </c>
      <c r="C6" s="3">
        <v>430</v>
      </c>
      <c r="D6" s="3">
        <f>ROUND(430-(430/32*14),2)</f>
        <v>241.88</v>
      </c>
      <c r="E6" s="3">
        <v>54</v>
      </c>
      <c r="F6" s="3">
        <f>ROUND(54-(54/44*14),2)</f>
        <v>36.82</v>
      </c>
      <c r="G6" s="3">
        <v>54</v>
      </c>
      <c r="H6" s="3">
        <f>ROUND(54-(54/44*14),2)</f>
        <v>36.82</v>
      </c>
      <c r="I6" s="3">
        <v>54</v>
      </c>
      <c r="J6" s="3">
        <f>ROUND(54-(54/44*14),2)</f>
        <v>36.82</v>
      </c>
      <c r="K6" s="3">
        <f t="shared" ref="K6:K7" si="0">ROUND((430*0.15)-(430/32*14*0.15),2)</f>
        <v>36.28</v>
      </c>
      <c r="L6" s="4" t="s">
        <v>2</v>
      </c>
    </row>
    <row r="7" spans="1:13" ht="24.95" customHeight="1">
      <c r="A7" s="3">
        <v>4</v>
      </c>
      <c r="B7" s="7" t="s">
        <v>9</v>
      </c>
      <c r="C7" s="3">
        <v>430</v>
      </c>
      <c r="D7" s="3">
        <f>ROUND(430-(430/32*14),2)</f>
        <v>241.88</v>
      </c>
      <c r="E7" s="3">
        <v>54</v>
      </c>
      <c r="F7" s="3">
        <f>ROUND(54-(54/44*14),2)</f>
        <v>36.82</v>
      </c>
      <c r="G7" s="3">
        <v>54</v>
      </c>
      <c r="H7" s="3">
        <f>ROUND(54-(54/44*14),2)</f>
        <v>36.82</v>
      </c>
      <c r="I7" s="3">
        <v>54</v>
      </c>
      <c r="J7" s="3">
        <f>ROUND(54-(54/44*14),2)</f>
        <v>36.82</v>
      </c>
      <c r="K7" s="3">
        <f t="shared" si="0"/>
        <v>36.28</v>
      </c>
      <c r="L7" s="4" t="s">
        <v>2</v>
      </c>
    </row>
    <row r="10" spans="1:13" ht="33">
      <c r="A10" s="8" t="s">
        <v>0</v>
      </c>
      <c r="B10" s="8" t="s">
        <v>1</v>
      </c>
      <c r="C10" s="6" t="s">
        <v>25</v>
      </c>
      <c r="D10" s="5" t="s">
        <v>10</v>
      </c>
    </row>
    <row r="11" spans="1:13" ht="24.95" customHeight="1">
      <c r="A11" s="3">
        <v>1</v>
      </c>
      <c r="B11" s="7" t="s">
        <v>17</v>
      </c>
      <c r="C11" s="3">
        <f>ROUND(((430*0.3)-72.56),2)</f>
        <v>56.44</v>
      </c>
      <c r="D11" s="4" t="s">
        <v>21</v>
      </c>
    </row>
    <row r="12" spans="1:13" ht="24.95" customHeight="1">
      <c r="A12" s="3">
        <v>2</v>
      </c>
      <c r="B12" s="7" t="s">
        <v>18</v>
      </c>
      <c r="C12" s="3">
        <f>ROUND(((430*0.15)-36.28),2)</f>
        <v>28.22</v>
      </c>
      <c r="D12" s="4" t="s">
        <v>22</v>
      </c>
    </row>
    <row r="13" spans="1:13" ht="24.95" customHeight="1">
      <c r="A13" s="3">
        <v>3</v>
      </c>
      <c r="B13" s="7" t="s">
        <v>19</v>
      </c>
      <c r="C13" s="3">
        <f t="shared" ref="C13:C14" si="1">ROUND(((430*0.15)-36.28),2)</f>
        <v>28.22</v>
      </c>
      <c r="D13" s="4" t="s">
        <v>23</v>
      </c>
    </row>
    <row r="14" spans="1:13" ht="24.95" customHeight="1">
      <c r="A14" s="3">
        <v>4</v>
      </c>
      <c r="B14" s="7" t="s">
        <v>20</v>
      </c>
      <c r="C14" s="3">
        <f t="shared" si="1"/>
        <v>28.22</v>
      </c>
      <c r="D14" s="4" t="s">
        <v>24</v>
      </c>
    </row>
  </sheetData>
  <mergeCells count="8">
    <mergeCell ref="I2:J2"/>
    <mergeCell ref="K2:K3"/>
    <mergeCell ref="L2:L3"/>
    <mergeCell ref="A2:A3"/>
    <mergeCell ref="B2:B3"/>
    <mergeCell ref="C2:D2"/>
    <mergeCell ref="E2:F2"/>
    <mergeCell ref="G2:H2"/>
  </mergeCells>
  <pageMargins left="0.70866141732283472" right="0.39370078740157483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opLeftCell="A8" zoomScale="118" zoomScaleNormal="118" workbookViewId="0">
      <selection activeCell="K8" sqref="K8"/>
    </sheetView>
  </sheetViews>
  <sheetFormatPr defaultRowHeight="16.5"/>
  <cols>
    <col min="1" max="1" width="6.7109375" style="1" customWidth="1"/>
    <col min="2" max="2" width="21.85546875" style="1" customWidth="1"/>
    <col min="3" max="3" width="15.28515625" style="1" customWidth="1"/>
    <col min="4" max="4" width="25.5703125" style="1" customWidth="1"/>
    <col min="5" max="5" width="8.140625" style="1" customWidth="1"/>
    <col min="6" max="6" width="13.5703125" style="1" customWidth="1"/>
    <col min="7" max="7" width="9" style="1" customWidth="1"/>
    <col min="8" max="8" width="11.85546875" style="1" customWidth="1"/>
    <col min="9" max="9" width="8.7109375" style="1" customWidth="1"/>
    <col min="10" max="10" width="12.5703125" style="1" customWidth="1"/>
    <col min="11" max="11" width="9" style="1" customWidth="1"/>
    <col min="12" max="12" width="16" style="1" customWidth="1"/>
    <col min="13" max="16384" width="9.140625" style="1"/>
  </cols>
  <sheetData>
    <row r="1" spans="1:13">
      <c r="A1" s="1" t="s">
        <v>15</v>
      </c>
    </row>
    <row r="2" spans="1:13" ht="36" customHeight="1">
      <c r="A2" s="23" t="s">
        <v>0</v>
      </c>
      <c r="B2" s="23" t="s">
        <v>1</v>
      </c>
      <c r="C2" s="22" t="s">
        <v>4</v>
      </c>
      <c r="D2" s="22"/>
      <c r="E2" s="21" t="s">
        <v>11</v>
      </c>
      <c r="F2" s="22"/>
      <c r="G2" s="21" t="s">
        <v>12</v>
      </c>
      <c r="H2" s="22"/>
      <c r="I2" s="21" t="s">
        <v>13</v>
      </c>
      <c r="J2" s="22"/>
      <c r="K2" s="21" t="s">
        <v>14</v>
      </c>
      <c r="L2" s="22" t="s">
        <v>10</v>
      </c>
      <c r="M2" s="2"/>
    </row>
    <row r="3" spans="1:13" s="2" customFormat="1" ht="49.5">
      <c r="A3" s="24"/>
      <c r="B3" s="24"/>
      <c r="C3" s="11" t="s">
        <v>5</v>
      </c>
      <c r="D3" s="11" t="s">
        <v>16</v>
      </c>
      <c r="E3" s="11" t="s">
        <v>5</v>
      </c>
      <c r="F3" s="11" t="s">
        <v>16</v>
      </c>
      <c r="G3" s="11" t="s">
        <v>5</v>
      </c>
      <c r="H3" s="11" t="s">
        <v>16</v>
      </c>
      <c r="I3" s="11" t="s">
        <v>5</v>
      </c>
      <c r="J3" s="11" t="s">
        <v>16</v>
      </c>
      <c r="K3" s="22"/>
      <c r="L3" s="22"/>
    </row>
    <row r="4" spans="1:13" ht="69" customHeight="1">
      <c r="A4" s="25">
        <v>1</v>
      </c>
      <c r="B4" s="25" t="s">
        <v>3</v>
      </c>
      <c r="C4" s="3">
        <v>430</v>
      </c>
      <c r="D4" s="3">
        <f>ROUND(430-(430/44*14),2)</f>
        <v>293.18</v>
      </c>
      <c r="E4" s="3">
        <v>54</v>
      </c>
      <c r="F4" s="3">
        <f>ROUND(54-(54/44*14),2)</f>
        <v>36.82</v>
      </c>
      <c r="G4" s="3">
        <v>54</v>
      </c>
      <c r="H4" s="3">
        <f>ROUND(54-(54/44*14),2)</f>
        <v>36.82</v>
      </c>
      <c r="I4" s="3">
        <v>54</v>
      </c>
      <c r="J4" s="3">
        <f>ROUND(54-(54/44*14),2)</f>
        <v>36.82</v>
      </c>
      <c r="K4" s="3">
        <f>ROUND((430*0.3)-(430/44*14*0.3),2)</f>
        <v>87.95</v>
      </c>
      <c r="L4" s="13" t="s">
        <v>26</v>
      </c>
    </row>
    <row r="5" spans="1:13" ht="68.25" customHeight="1">
      <c r="A5" s="26"/>
      <c r="B5" s="26"/>
      <c r="C5" s="3">
        <v>430</v>
      </c>
      <c r="D5" s="3">
        <f>ROUND(430-(430/44*7),2)</f>
        <v>361.59</v>
      </c>
      <c r="E5" s="3">
        <v>54</v>
      </c>
      <c r="F5" s="3">
        <f>ROUND(54-(54/44*7),2)</f>
        <v>45.41</v>
      </c>
      <c r="G5" s="3">
        <v>54</v>
      </c>
      <c r="H5" s="3">
        <f>ROUND(54-(54/44*7),2)</f>
        <v>45.41</v>
      </c>
      <c r="I5" s="3">
        <v>54</v>
      </c>
      <c r="J5" s="3">
        <f>ROUND(54-(54/44*7),2)</f>
        <v>45.41</v>
      </c>
      <c r="K5" s="3">
        <f>ROUND((430*0.3)-(430/44*7*0.3),2)</f>
        <v>108.48</v>
      </c>
      <c r="L5" s="13" t="s">
        <v>28</v>
      </c>
    </row>
    <row r="6" spans="1:13" ht="74.25" customHeight="1">
      <c r="A6" s="3">
        <v>2</v>
      </c>
      <c r="B6" s="15" t="s">
        <v>30</v>
      </c>
      <c r="C6" s="3">
        <v>430</v>
      </c>
      <c r="D6" s="3">
        <f t="shared" ref="D6:D9" si="0">ROUND(430-(430/44*14),2)</f>
        <v>293.18</v>
      </c>
      <c r="E6" s="3">
        <v>54</v>
      </c>
      <c r="F6" s="3">
        <f>ROUND(54-(54/44*14),2)</f>
        <v>36.82</v>
      </c>
      <c r="G6" s="3">
        <v>54</v>
      </c>
      <c r="H6" s="3">
        <f>ROUND(54-(54/44*14),2)</f>
        <v>36.82</v>
      </c>
      <c r="I6" s="3">
        <v>54</v>
      </c>
      <c r="J6" s="3">
        <f>ROUND(54-(54/44*14),2)</f>
        <v>36.82</v>
      </c>
      <c r="K6" s="3">
        <f>ROUND((430*0.15)-(430/44*14*0.15),2)</f>
        <v>43.98</v>
      </c>
      <c r="L6" s="13" t="s">
        <v>29</v>
      </c>
    </row>
    <row r="7" spans="1:13" ht="74.25" customHeight="1">
      <c r="A7" s="3"/>
      <c r="B7" s="7"/>
      <c r="C7" s="3">
        <v>430</v>
      </c>
      <c r="D7" s="3">
        <f>ROUND(430-(430/44*7),2)</f>
        <v>361.59</v>
      </c>
      <c r="E7" s="3">
        <v>54</v>
      </c>
      <c r="F7" s="3">
        <f>ROUND(54-(54/44*7),2)</f>
        <v>45.41</v>
      </c>
      <c r="G7" s="3">
        <v>54</v>
      </c>
      <c r="H7" s="3">
        <f>ROUND(54-(54/44*7),2)</f>
        <v>45.41</v>
      </c>
      <c r="I7" s="3">
        <v>54</v>
      </c>
      <c r="J7" s="3">
        <f>ROUND(54-(54/44*7),2)</f>
        <v>45.41</v>
      </c>
      <c r="K7" s="3">
        <f>ROUND((430*0.15)-(430/44*7*0.15),2)</f>
        <v>54.24</v>
      </c>
      <c r="L7" s="13" t="s">
        <v>28</v>
      </c>
    </row>
    <row r="8" spans="1:13" ht="82.5">
      <c r="A8" s="3">
        <v>3</v>
      </c>
      <c r="B8" s="7" t="s">
        <v>8</v>
      </c>
      <c r="C8" s="3">
        <v>430</v>
      </c>
      <c r="D8" s="3">
        <f t="shared" si="0"/>
        <v>293.18</v>
      </c>
      <c r="E8" s="3">
        <v>54</v>
      </c>
      <c r="F8" s="3">
        <f>ROUND(54-(54/44*14),2)</f>
        <v>36.82</v>
      </c>
      <c r="G8" s="3">
        <v>54</v>
      </c>
      <c r="H8" s="3">
        <f>ROUND(54-(54/44*14),2)</f>
        <v>36.82</v>
      </c>
      <c r="I8" s="3">
        <v>54</v>
      </c>
      <c r="J8" s="3">
        <f>ROUND(54-(54/44*14),2)</f>
        <v>36.82</v>
      </c>
      <c r="K8" s="3">
        <f t="shared" ref="K8:K9" si="1">ROUND((430*0.15)-(430/44*14*0.15),2)</f>
        <v>43.98</v>
      </c>
      <c r="L8" s="13" t="s">
        <v>29</v>
      </c>
    </row>
    <row r="9" spans="1:13" ht="69" customHeight="1">
      <c r="A9" s="3">
        <v>4</v>
      </c>
      <c r="B9" s="7" t="s">
        <v>9</v>
      </c>
      <c r="C9" s="3">
        <v>430</v>
      </c>
      <c r="D9" s="3">
        <f t="shared" si="0"/>
        <v>293.18</v>
      </c>
      <c r="E9" s="3">
        <v>54</v>
      </c>
      <c r="F9" s="3">
        <f>ROUND(54-(54/44*14),2)</f>
        <v>36.82</v>
      </c>
      <c r="G9" s="3">
        <v>54</v>
      </c>
      <c r="H9" s="3">
        <f>ROUND(54-(54/44*14),2)</f>
        <v>36.82</v>
      </c>
      <c r="I9" s="3">
        <v>54</v>
      </c>
      <c r="J9" s="3">
        <f>ROUND(54-(54/44*14),2)</f>
        <v>36.82</v>
      </c>
      <c r="K9" s="3">
        <f t="shared" si="1"/>
        <v>43.98</v>
      </c>
      <c r="L9" s="13" t="s">
        <v>29</v>
      </c>
    </row>
    <row r="12" spans="1:13" ht="33">
      <c r="A12" s="9" t="s">
        <v>0</v>
      </c>
      <c r="B12" s="9" t="s">
        <v>1</v>
      </c>
      <c r="C12" s="11" t="s">
        <v>27</v>
      </c>
      <c r="D12" s="10" t="s">
        <v>10</v>
      </c>
    </row>
    <row r="13" spans="1:13" ht="24.95" customHeight="1">
      <c r="A13" s="3">
        <v>1</v>
      </c>
      <c r="B13" s="7" t="s">
        <v>17</v>
      </c>
      <c r="C13" s="3">
        <f>ROUND(((430*0.3)-87.95),2)</f>
        <v>41.05</v>
      </c>
      <c r="D13" s="4" t="s">
        <v>21</v>
      </c>
    </row>
    <row r="14" spans="1:13" ht="24.95" customHeight="1">
      <c r="A14" s="3">
        <v>2</v>
      </c>
      <c r="B14" s="7" t="s">
        <v>18</v>
      </c>
      <c r="C14" s="3">
        <f>ROUND(((430*0.15)-43.98),2)</f>
        <v>20.52</v>
      </c>
      <c r="D14" s="4" t="s">
        <v>22</v>
      </c>
    </row>
    <row r="15" spans="1:13" ht="24.95" customHeight="1">
      <c r="A15" s="3">
        <v>3</v>
      </c>
      <c r="B15" s="7" t="s">
        <v>19</v>
      </c>
      <c r="C15" s="3">
        <f t="shared" ref="C15:C16" si="2">ROUND(((430*0.15)-43.98),2)</f>
        <v>20.52</v>
      </c>
      <c r="D15" s="4" t="s">
        <v>23</v>
      </c>
    </row>
    <row r="16" spans="1:13" ht="24.95" customHeight="1">
      <c r="A16" s="3">
        <v>4</v>
      </c>
      <c r="B16" s="7" t="s">
        <v>20</v>
      </c>
      <c r="C16" s="3">
        <f t="shared" si="2"/>
        <v>20.52</v>
      </c>
      <c r="D16" s="4" t="s">
        <v>24</v>
      </c>
    </row>
  </sheetData>
  <mergeCells count="10">
    <mergeCell ref="B4:B5"/>
    <mergeCell ref="A4:A5"/>
    <mergeCell ref="K2:K3"/>
    <mergeCell ref="L2:L3"/>
    <mergeCell ref="A2:A3"/>
    <mergeCell ref="B2:B3"/>
    <mergeCell ref="C2:D2"/>
    <mergeCell ref="E2:F2"/>
    <mergeCell ref="G2:H2"/>
    <mergeCell ref="I2:J2"/>
  </mergeCells>
  <pageMargins left="0.70866141732283472" right="0.39370078740157483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4" zoomScale="115" zoomScaleNormal="115" workbookViewId="0">
      <selection activeCell="F16" sqref="A16:XFD17"/>
    </sheetView>
  </sheetViews>
  <sheetFormatPr defaultRowHeight="16.5"/>
  <cols>
    <col min="1" max="1" width="6.7109375" style="1" customWidth="1"/>
    <col min="2" max="2" width="21.85546875" style="1" customWidth="1"/>
    <col min="3" max="3" width="11.7109375" style="16" customWidth="1"/>
    <col min="4" max="4" width="11.7109375" style="1" customWidth="1"/>
    <col min="5" max="5" width="27.5703125" style="16" customWidth="1"/>
    <col min="6" max="6" width="10.7109375" style="1" customWidth="1"/>
    <col min="7" max="7" width="9" style="16" customWidth="1"/>
    <col min="8" max="8" width="9.85546875" style="1" customWidth="1"/>
    <col min="9" max="9" width="8" style="16" customWidth="1"/>
    <col min="10" max="10" width="10" style="1" customWidth="1"/>
    <col min="11" max="11" width="9" style="1" customWidth="1"/>
    <col min="12" max="12" width="18.85546875" style="1" customWidth="1"/>
    <col min="13" max="16384" width="9.140625" style="1"/>
  </cols>
  <sheetData>
    <row r="1" spans="1:13">
      <c r="A1" s="1" t="s">
        <v>44</v>
      </c>
    </row>
    <row r="2" spans="1:13" ht="36" customHeight="1">
      <c r="A2" s="23" t="s">
        <v>0</v>
      </c>
      <c r="B2" s="23" t="s">
        <v>1</v>
      </c>
      <c r="C2" s="22" t="s">
        <v>4</v>
      </c>
      <c r="D2" s="22"/>
      <c r="E2" s="21" t="s">
        <v>11</v>
      </c>
      <c r="F2" s="22"/>
      <c r="G2" s="21" t="s">
        <v>12</v>
      </c>
      <c r="H2" s="22"/>
      <c r="I2" s="21" t="s">
        <v>35</v>
      </c>
      <c r="J2" s="22"/>
      <c r="K2" s="21" t="s">
        <v>14</v>
      </c>
      <c r="L2" s="22" t="s">
        <v>10</v>
      </c>
      <c r="M2" s="2"/>
    </row>
    <row r="3" spans="1:13" s="2" customFormat="1" ht="49.5">
      <c r="A3" s="24"/>
      <c r="B3" s="24"/>
      <c r="C3" s="17" t="s">
        <v>5</v>
      </c>
      <c r="D3" s="12" t="s">
        <v>16</v>
      </c>
      <c r="E3" s="17" t="s">
        <v>5</v>
      </c>
      <c r="F3" s="12" t="s">
        <v>16</v>
      </c>
      <c r="G3" s="17" t="s">
        <v>5</v>
      </c>
      <c r="H3" s="12" t="s">
        <v>16</v>
      </c>
      <c r="I3" s="17" t="s">
        <v>5</v>
      </c>
      <c r="J3" s="12" t="s">
        <v>16</v>
      </c>
      <c r="K3" s="22"/>
      <c r="L3" s="22"/>
    </row>
    <row r="4" spans="1:13" ht="77.25" customHeight="1">
      <c r="A4" s="25">
        <v>1</v>
      </c>
      <c r="B4" s="25" t="s">
        <v>3</v>
      </c>
      <c r="C4" s="18">
        <v>430</v>
      </c>
      <c r="D4" s="3">
        <f>ROUND(430-(430/44*14),2)</f>
        <v>293.18</v>
      </c>
      <c r="E4" s="18">
        <v>54</v>
      </c>
      <c r="F4" s="3">
        <f>ROUND(54-(54/44*14),2)</f>
        <v>36.82</v>
      </c>
      <c r="G4" s="18">
        <v>54</v>
      </c>
      <c r="H4" s="3">
        <f>ROUND(54-(54/44*14),2)</f>
        <v>36.82</v>
      </c>
      <c r="I4" s="18">
        <v>54</v>
      </c>
      <c r="J4" s="3">
        <f>ROUND(54-(54/44*14),2)</f>
        <v>36.82</v>
      </c>
      <c r="K4" s="3">
        <f>ROUND((430*0.3)-(430/44*14*0.3),2)</f>
        <v>87.95</v>
      </c>
      <c r="L4" s="34" t="s">
        <v>40</v>
      </c>
    </row>
    <row r="5" spans="1:13" ht="74.25" customHeight="1">
      <c r="A5" s="26"/>
      <c r="B5" s="26"/>
      <c r="C5" s="18">
        <v>430</v>
      </c>
      <c r="D5" s="3">
        <f>ROUND(430-(430/44*7),2)</f>
        <v>361.59</v>
      </c>
      <c r="E5" s="18">
        <v>54</v>
      </c>
      <c r="F5" s="3">
        <f>ROUND(54-(54/44*7),2)</f>
        <v>45.41</v>
      </c>
      <c r="G5" s="18">
        <v>54</v>
      </c>
      <c r="H5" s="3">
        <f>ROUND(54-(54/44*7),2)</f>
        <v>45.41</v>
      </c>
      <c r="I5" s="18">
        <v>54</v>
      </c>
      <c r="J5" s="3">
        <f>ROUND(54-(54/44*7),2)</f>
        <v>45.41</v>
      </c>
      <c r="K5" s="3">
        <f>ROUND((430*0.3)-(430/44*7*0.3),2)</f>
        <v>108.48</v>
      </c>
      <c r="L5" s="35" t="s">
        <v>41</v>
      </c>
    </row>
    <row r="6" spans="1:13" ht="74.25" customHeight="1">
      <c r="A6" s="25">
        <v>2</v>
      </c>
      <c r="B6" s="28" t="s">
        <v>31</v>
      </c>
      <c r="C6" s="18">
        <v>430</v>
      </c>
      <c r="D6" s="3">
        <f t="shared" ref="D6:D10" si="0">ROUND(430-(430/44*14),2)</f>
        <v>293.18</v>
      </c>
      <c r="E6" s="18">
        <v>54</v>
      </c>
      <c r="F6" s="3">
        <f>ROUND(54-(54/44*14),2)</f>
        <v>36.82</v>
      </c>
      <c r="G6" s="18">
        <v>54</v>
      </c>
      <c r="H6" s="3">
        <f>ROUND(54-(54/44*14),2)</f>
        <v>36.82</v>
      </c>
      <c r="I6" s="18">
        <v>54</v>
      </c>
      <c r="J6" s="3">
        <f>ROUND(54-(54/44*14),2)</f>
        <v>36.82</v>
      </c>
      <c r="K6" s="3">
        <f>ROUND((430*0.15)-(430/44*14*0.15),2)</f>
        <v>43.98</v>
      </c>
      <c r="L6" s="34" t="s">
        <v>39</v>
      </c>
    </row>
    <row r="7" spans="1:13" ht="75" customHeight="1">
      <c r="A7" s="26"/>
      <c r="B7" s="29"/>
      <c r="C7" s="18">
        <v>430</v>
      </c>
      <c r="D7" s="3">
        <f>ROUND(430-(430/44*7),2)</f>
        <v>361.59</v>
      </c>
      <c r="E7" s="18">
        <v>54</v>
      </c>
      <c r="F7" s="3">
        <f>ROUND(54-(54/44*7),2)</f>
        <v>45.41</v>
      </c>
      <c r="G7" s="18">
        <v>54</v>
      </c>
      <c r="H7" s="3">
        <f>ROUND(54-(54/44*7),2)</f>
        <v>45.41</v>
      </c>
      <c r="I7" s="18">
        <v>54</v>
      </c>
      <c r="J7" s="3">
        <f>ROUND(54-(54/44*7),2)</f>
        <v>45.41</v>
      </c>
      <c r="K7" s="3">
        <f>ROUND((430*0.15)-(430/44*7*0.15),2)</f>
        <v>54.24</v>
      </c>
      <c r="L7" s="35" t="s">
        <v>36</v>
      </c>
      <c r="M7" s="1">
        <f>430/44*27*0.15</f>
        <v>39.579545454545453</v>
      </c>
    </row>
    <row r="8" spans="1:13" ht="57" customHeight="1">
      <c r="A8" s="23" t="s">
        <v>0</v>
      </c>
      <c r="B8" s="23" t="s">
        <v>1</v>
      </c>
      <c r="C8" s="22" t="s">
        <v>4</v>
      </c>
      <c r="D8" s="22"/>
      <c r="E8" s="21" t="s">
        <v>11</v>
      </c>
      <c r="F8" s="22"/>
      <c r="G8" s="21" t="s">
        <v>12</v>
      </c>
      <c r="H8" s="22"/>
      <c r="I8" s="21" t="s">
        <v>35</v>
      </c>
      <c r="J8" s="22"/>
      <c r="K8" s="21" t="s">
        <v>14</v>
      </c>
      <c r="L8" s="22" t="s">
        <v>10</v>
      </c>
    </row>
    <row r="9" spans="1:13" ht="57" customHeight="1">
      <c r="A9" s="24"/>
      <c r="B9" s="24"/>
      <c r="C9" s="19" t="s">
        <v>5</v>
      </c>
      <c r="D9" s="14" t="s">
        <v>16</v>
      </c>
      <c r="E9" s="19" t="s">
        <v>5</v>
      </c>
      <c r="F9" s="14" t="s">
        <v>16</v>
      </c>
      <c r="G9" s="19" t="s">
        <v>5</v>
      </c>
      <c r="H9" s="14" t="s">
        <v>16</v>
      </c>
      <c r="I9" s="19" t="s">
        <v>5</v>
      </c>
      <c r="J9" s="14" t="s">
        <v>16</v>
      </c>
      <c r="K9" s="22"/>
      <c r="L9" s="22"/>
    </row>
    <row r="10" spans="1:13" ht="103.5" customHeight="1">
      <c r="A10" s="36">
        <v>3</v>
      </c>
      <c r="B10" s="27" t="s">
        <v>9</v>
      </c>
      <c r="C10" s="18">
        <v>430</v>
      </c>
      <c r="D10" s="3">
        <f t="shared" si="0"/>
        <v>293.18</v>
      </c>
      <c r="E10" s="18">
        <v>54</v>
      </c>
      <c r="F10" s="3">
        <f>ROUND(54-(54/44*14),2)</f>
        <v>36.82</v>
      </c>
      <c r="G10" s="18">
        <v>54</v>
      </c>
      <c r="H10" s="3">
        <f>ROUND(54-(54/44*14),2)</f>
        <v>36.82</v>
      </c>
      <c r="I10" s="18">
        <v>54</v>
      </c>
      <c r="J10" s="3">
        <f>ROUND(54-(54/44*14),2)</f>
        <v>36.82</v>
      </c>
      <c r="K10" s="3">
        <f>ROUND(39.6-(430/27*14*0.15),2)</f>
        <v>6.16</v>
      </c>
      <c r="L10" s="34" t="s">
        <v>43</v>
      </c>
      <c r="M10" s="37" t="s">
        <v>38</v>
      </c>
    </row>
    <row r="11" spans="1:13" ht="90" customHeight="1">
      <c r="A11" s="36"/>
      <c r="B11" s="27"/>
      <c r="C11" s="18">
        <v>430</v>
      </c>
      <c r="D11" s="3">
        <f>ROUND(430-(430/44*7),2)</f>
        <v>361.59</v>
      </c>
      <c r="E11" s="18">
        <v>54</v>
      </c>
      <c r="F11" s="3">
        <f>ROUND(54-(54/44*7),2)</f>
        <v>45.41</v>
      </c>
      <c r="G11" s="18">
        <v>54</v>
      </c>
      <c r="H11" s="3">
        <f>ROUND(54-(54/44*7),2)</f>
        <v>45.41</v>
      </c>
      <c r="I11" s="18">
        <v>54</v>
      </c>
      <c r="J11" s="3">
        <f>ROUND(54-(54/44*7),2)</f>
        <v>45.41</v>
      </c>
      <c r="K11" s="3">
        <f>ROUND(39.6-(430/44*7*0.15),2)</f>
        <v>29.34</v>
      </c>
      <c r="L11" s="35" t="s">
        <v>42</v>
      </c>
    </row>
    <row r="12" spans="1:13">
      <c r="C12" s="20"/>
      <c r="D12" s="4"/>
    </row>
    <row r="13" spans="1:13" ht="37.5" customHeight="1">
      <c r="A13" s="23" t="s">
        <v>0</v>
      </c>
      <c r="B13" s="23" t="s">
        <v>1</v>
      </c>
      <c r="C13" s="30" t="s">
        <v>45</v>
      </c>
      <c r="D13" s="30"/>
      <c r="E13" s="23" t="s">
        <v>10</v>
      </c>
    </row>
    <row r="14" spans="1:13" ht="33" customHeight="1">
      <c r="A14" s="24"/>
      <c r="B14" s="24"/>
      <c r="C14" s="31" t="s">
        <v>32</v>
      </c>
      <c r="D14" s="31" t="s">
        <v>33</v>
      </c>
      <c r="E14" s="24"/>
    </row>
    <row r="15" spans="1:13" ht="53.25" customHeight="1">
      <c r="A15" s="3">
        <v>1</v>
      </c>
      <c r="B15" s="7" t="s">
        <v>17</v>
      </c>
      <c r="C15" s="32">
        <f>ROUND(((430*0.3)-87.95),2)</f>
        <v>41.05</v>
      </c>
      <c r="D15" s="32">
        <f>ROUND(((430*0.3)-108.48),2)</f>
        <v>20.52</v>
      </c>
      <c r="E15" s="33" t="s">
        <v>34</v>
      </c>
    </row>
    <row r="16" spans="1:13" ht="46.5" customHeight="1">
      <c r="A16" s="23" t="s">
        <v>0</v>
      </c>
      <c r="B16" s="23" t="s">
        <v>1</v>
      </c>
      <c r="C16" s="30" t="s">
        <v>45</v>
      </c>
      <c r="D16" s="30"/>
      <c r="E16" s="23" t="s">
        <v>10</v>
      </c>
    </row>
    <row r="17" spans="1:12" ht="53.25" customHeight="1">
      <c r="A17" s="24"/>
      <c r="B17" s="24"/>
      <c r="C17" s="31" t="s">
        <v>32</v>
      </c>
      <c r="D17" s="31" t="s">
        <v>33</v>
      </c>
      <c r="E17" s="24"/>
    </row>
    <row r="18" spans="1:12" ht="51" customHeight="1">
      <c r="A18" s="3">
        <v>2</v>
      </c>
      <c r="B18" s="7" t="s">
        <v>18</v>
      </c>
      <c r="C18" s="32">
        <f>ROUND(((430*0.15)-43.98),2)</f>
        <v>20.52</v>
      </c>
      <c r="D18" s="32">
        <f>ROUND(((430*0.15)-54.24),2)</f>
        <v>10.26</v>
      </c>
      <c r="E18" s="33" t="s">
        <v>22</v>
      </c>
    </row>
    <row r="19" spans="1:12" ht="53.25" customHeight="1">
      <c r="A19" s="3">
        <v>3</v>
      </c>
      <c r="B19" s="7" t="s">
        <v>19</v>
      </c>
      <c r="C19" s="32">
        <f t="shared" ref="C19:C20" si="1">ROUND(((430*0.15)-43.98),2)</f>
        <v>20.52</v>
      </c>
      <c r="D19" s="32">
        <f t="shared" ref="D19:D20" si="2">ROUND(((430*0.15)-54.24),2)</f>
        <v>10.26</v>
      </c>
      <c r="E19" s="33" t="s">
        <v>23</v>
      </c>
    </row>
    <row r="20" spans="1:12" ht="54.75" customHeight="1">
      <c r="A20" s="3">
        <v>4</v>
      </c>
      <c r="B20" s="7" t="s">
        <v>20</v>
      </c>
      <c r="C20" s="32">
        <f t="shared" si="1"/>
        <v>20.52</v>
      </c>
      <c r="D20" s="32">
        <f t="shared" si="2"/>
        <v>10.26</v>
      </c>
      <c r="E20" s="33" t="s">
        <v>24</v>
      </c>
      <c r="F20" s="37" t="s">
        <v>37</v>
      </c>
      <c r="G20" s="37"/>
      <c r="H20" s="37"/>
      <c r="I20" s="37"/>
      <c r="J20" s="37"/>
      <c r="K20" s="37"/>
      <c r="L20" s="37"/>
    </row>
  </sheetData>
  <mergeCells count="30">
    <mergeCell ref="A16:A17"/>
    <mergeCell ref="B16:B17"/>
    <mergeCell ref="C16:D16"/>
    <mergeCell ref="E16:E17"/>
    <mergeCell ref="K8:K9"/>
    <mergeCell ref="L8:L9"/>
    <mergeCell ref="A13:A14"/>
    <mergeCell ref="B13:B14"/>
    <mergeCell ref="E13:E14"/>
    <mergeCell ref="B8:B9"/>
    <mergeCell ref="C8:D8"/>
    <mergeCell ref="E8:F8"/>
    <mergeCell ref="G8:H8"/>
    <mergeCell ref="I8:J8"/>
    <mergeCell ref="B10:B11"/>
    <mergeCell ref="C13:D13"/>
    <mergeCell ref="K2:K3"/>
    <mergeCell ref="L2:L3"/>
    <mergeCell ref="A4:A5"/>
    <mergeCell ref="B4:B5"/>
    <mergeCell ref="B6:B7"/>
    <mergeCell ref="A6:A7"/>
    <mergeCell ref="A2:A3"/>
    <mergeCell ref="B2:B3"/>
    <mergeCell ref="C2:D2"/>
    <mergeCell ref="E2:F2"/>
    <mergeCell ref="G2:H2"/>
    <mergeCell ref="I2:J2"/>
    <mergeCell ref="A10:A11"/>
    <mergeCell ref="A8:A9"/>
  </mergeCells>
  <pageMargins left="0.59055118110236227" right="0.39370078740157483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115" zoomScaleNormal="115" workbookViewId="0">
      <selection activeCell="F4" sqref="F4"/>
    </sheetView>
  </sheetViews>
  <sheetFormatPr defaultRowHeight="16.5"/>
  <cols>
    <col min="1" max="1" width="6.7109375" style="1" customWidth="1"/>
    <col min="2" max="2" width="21.85546875" style="1" customWidth="1"/>
    <col min="3" max="3" width="11.7109375" style="16" customWidth="1"/>
    <col min="4" max="4" width="11.7109375" style="1" customWidth="1"/>
    <col min="5" max="5" width="25.140625" style="16" customWidth="1"/>
    <col min="6" max="6" width="10.7109375" style="1" customWidth="1"/>
    <col min="7" max="7" width="9" style="16" customWidth="1"/>
    <col min="8" max="8" width="9.85546875" style="1" customWidth="1"/>
    <col min="9" max="9" width="8" style="16" customWidth="1"/>
    <col min="10" max="10" width="10" style="1" customWidth="1"/>
    <col min="11" max="11" width="9" style="1" customWidth="1"/>
    <col min="12" max="12" width="18.85546875" style="1" customWidth="1"/>
    <col min="13" max="16384" width="9.140625" style="1"/>
  </cols>
  <sheetData>
    <row r="1" spans="1:13">
      <c r="A1" s="1" t="s">
        <v>46</v>
      </c>
    </row>
    <row r="2" spans="1:13" ht="36" customHeight="1">
      <c r="A2" s="23" t="s">
        <v>0</v>
      </c>
      <c r="B2" s="23" t="s">
        <v>1</v>
      </c>
      <c r="C2" s="22" t="s">
        <v>4</v>
      </c>
      <c r="D2" s="22"/>
      <c r="E2" s="21" t="s">
        <v>11</v>
      </c>
      <c r="F2" s="22"/>
      <c r="G2" s="21" t="s">
        <v>12</v>
      </c>
      <c r="H2" s="22"/>
      <c r="I2" s="21" t="s">
        <v>35</v>
      </c>
      <c r="J2" s="22"/>
      <c r="K2" s="21" t="s">
        <v>14</v>
      </c>
      <c r="L2" s="22" t="s">
        <v>10</v>
      </c>
      <c r="M2" s="2"/>
    </row>
    <row r="3" spans="1:13" s="2" customFormat="1" ht="49.5">
      <c r="A3" s="24"/>
      <c r="B3" s="24"/>
      <c r="C3" s="19" t="s">
        <v>5</v>
      </c>
      <c r="D3" s="14" t="s">
        <v>16</v>
      </c>
      <c r="E3" s="19" t="s">
        <v>5</v>
      </c>
      <c r="F3" s="14" t="s">
        <v>16</v>
      </c>
      <c r="G3" s="19" t="s">
        <v>5</v>
      </c>
      <c r="H3" s="14" t="s">
        <v>16</v>
      </c>
      <c r="I3" s="19" t="s">
        <v>5</v>
      </c>
      <c r="J3" s="14" t="s">
        <v>16</v>
      </c>
      <c r="K3" s="22"/>
      <c r="L3" s="22"/>
    </row>
    <row r="4" spans="1:13" ht="77.25" customHeight="1">
      <c r="A4" s="25">
        <v>1</v>
      </c>
      <c r="B4" s="25" t="s">
        <v>3</v>
      </c>
      <c r="C4" s="18">
        <v>430</v>
      </c>
      <c r="D4" s="3">
        <f>ROUND(430-(430/44*14),2)</f>
        <v>293.18</v>
      </c>
      <c r="E4" s="18">
        <v>54</v>
      </c>
      <c r="F4" s="3">
        <f>ROUND(54-(54/44*14),2)</f>
        <v>36.82</v>
      </c>
      <c r="G4" s="18">
        <v>54</v>
      </c>
      <c r="H4" s="3">
        <f>ROUND(54-(54/44*14),2)</f>
        <v>36.82</v>
      </c>
      <c r="I4" s="18">
        <v>54</v>
      </c>
      <c r="J4" s="3">
        <f>ROUND(54-(54/44*14),2)</f>
        <v>36.82</v>
      </c>
      <c r="K4" s="3">
        <f>ROUND((430*0.3)-(430/44*14*0.3),2)</f>
        <v>87.95</v>
      </c>
      <c r="L4" s="34" t="s">
        <v>40</v>
      </c>
    </row>
    <row r="5" spans="1:13" ht="74.25" customHeight="1">
      <c r="A5" s="26"/>
      <c r="B5" s="26"/>
      <c r="C5" s="18">
        <v>430</v>
      </c>
      <c r="D5" s="3">
        <f>ROUND(430-(430/44*7),2)</f>
        <v>361.59</v>
      </c>
      <c r="E5" s="18">
        <v>54</v>
      </c>
      <c r="F5" s="3">
        <f>ROUND(54-(54/44*7),2)</f>
        <v>45.41</v>
      </c>
      <c r="G5" s="18">
        <v>54</v>
      </c>
      <c r="H5" s="3">
        <f>ROUND(54-(54/44*7),2)</f>
        <v>45.41</v>
      </c>
      <c r="I5" s="18">
        <v>54</v>
      </c>
      <c r="J5" s="3">
        <f>ROUND(54-(54/44*7),2)</f>
        <v>45.41</v>
      </c>
      <c r="K5" s="3">
        <f>ROUND((430*0.3)-(430/44*7*0.3),2)</f>
        <v>108.48</v>
      </c>
      <c r="L5" s="35" t="s">
        <v>41</v>
      </c>
    </row>
    <row r="6" spans="1:13" ht="74.25" customHeight="1">
      <c r="A6" s="25">
        <v>2</v>
      </c>
      <c r="B6" s="28" t="s">
        <v>31</v>
      </c>
      <c r="C6" s="18">
        <v>430</v>
      </c>
      <c r="D6" s="3">
        <f t="shared" ref="D6:D8" si="0">ROUND(430-(430/44*14),2)</f>
        <v>293.18</v>
      </c>
      <c r="E6" s="18">
        <v>54</v>
      </c>
      <c r="F6" s="3">
        <f>ROUND(54-(54/44*14),2)</f>
        <v>36.82</v>
      </c>
      <c r="G6" s="18">
        <v>54</v>
      </c>
      <c r="H6" s="3">
        <f>ROUND(54-(54/44*14),2)</f>
        <v>36.82</v>
      </c>
      <c r="I6" s="18">
        <v>54</v>
      </c>
      <c r="J6" s="3">
        <f>ROUND(54-(54/44*14),2)</f>
        <v>36.82</v>
      </c>
      <c r="K6" s="3">
        <f>ROUND((430*0.15)-(430/44*14*0.15),2)</f>
        <v>43.98</v>
      </c>
      <c r="L6" s="34" t="s">
        <v>39</v>
      </c>
    </row>
    <row r="7" spans="1:13" ht="75" customHeight="1">
      <c r="A7" s="26"/>
      <c r="B7" s="29"/>
      <c r="C7" s="18">
        <v>430</v>
      </c>
      <c r="D7" s="3">
        <f>ROUND(430-(430/44*7),2)</f>
        <v>361.59</v>
      </c>
      <c r="E7" s="18">
        <v>54</v>
      </c>
      <c r="F7" s="3">
        <f>ROUND(54-(54/44*7),2)</f>
        <v>45.41</v>
      </c>
      <c r="G7" s="18">
        <v>54</v>
      </c>
      <c r="H7" s="3">
        <f>ROUND(54-(54/44*7),2)</f>
        <v>45.41</v>
      </c>
      <c r="I7" s="18">
        <v>54</v>
      </c>
      <c r="J7" s="3">
        <f>ROUND(54-(54/44*7),2)</f>
        <v>45.41</v>
      </c>
      <c r="K7" s="3">
        <f>ROUND((430*0.15)-(430/44*7*0.15),2)</f>
        <v>54.24</v>
      </c>
      <c r="L7" s="35" t="s">
        <v>36</v>
      </c>
      <c r="M7" s="1">
        <f>430/44*27*0.15</f>
        <v>39.579545454545453</v>
      </c>
    </row>
    <row r="8" spans="1:13" ht="103.5" customHeight="1">
      <c r="A8" s="36">
        <v>3</v>
      </c>
      <c r="B8" s="27" t="s">
        <v>9</v>
      </c>
      <c r="C8" s="18">
        <v>430</v>
      </c>
      <c r="D8" s="3">
        <f t="shared" si="0"/>
        <v>293.18</v>
      </c>
      <c r="E8" s="18">
        <v>54</v>
      </c>
      <c r="F8" s="3">
        <f>ROUND(54-(54/44*14),2)</f>
        <v>36.82</v>
      </c>
      <c r="G8" s="18">
        <v>54</v>
      </c>
      <c r="H8" s="3">
        <f>ROUND(54-(54/44*14),2)</f>
        <v>36.82</v>
      </c>
      <c r="I8" s="18">
        <v>54</v>
      </c>
      <c r="J8" s="3">
        <f>ROUND(54-(54/44*14),2)</f>
        <v>36.82</v>
      </c>
      <c r="K8" s="3">
        <f>ROUND(39.6-(430/27*14*0.15),2)</f>
        <v>6.16</v>
      </c>
      <c r="L8" s="34" t="s">
        <v>43</v>
      </c>
      <c r="M8" s="37" t="s">
        <v>38</v>
      </c>
    </row>
    <row r="9" spans="1:13" ht="90" customHeight="1">
      <c r="A9" s="36"/>
      <c r="B9" s="27"/>
      <c r="C9" s="18">
        <v>430</v>
      </c>
      <c r="D9" s="3">
        <f>ROUND(430-(430/44*7),2)</f>
        <v>361.59</v>
      </c>
      <c r="E9" s="18">
        <v>54</v>
      </c>
      <c r="F9" s="3">
        <f>ROUND(54-(54/44*7),2)</f>
        <v>45.41</v>
      </c>
      <c r="G9" s="18">
        <v>54</v>
      </c>
      <c r="H9" s="3">
        <f>ROUND(54-(54/44*7),2)</f>
        <v>45.41</v>
      </c>
      <c r="I9" s="18">
        <v>54</v>
      </c>
      <c r="J9" s="3">
        <f>ROUND(54-(54/44*7),2)</f>
        <v>45.41</v>
      </c>
      <c r="K9" s="3">
        <f>ROUND(39.6-(430/44*7*0.15),2)</f>
        <v>29.34</v>
      </c>
      <c r="L9" s="35" t="s">
        <v>42</v>
      </c>
    </row>
    <row r="10" spans="1:13">
      <c r="C10" s="20"/>
      <c r="D10" s="4"/>
    </row>
    <row r="11" spans="1:13" ht="37.5" customHeight="1">
      <c r="A11" s="23" t="s">
        <v>0</v>
      </c>
      <c r="B11" s="23" t="s">
        <v>1</v>
      </c>
      <c r="C11" s="30" t="s">
        <v>45</v>
      </c>
      <c r="D11" s="30"/>
      <c r="E11" s="23" t="s">
        <v>10</v>
      </c>
    </row>
    <row r="12" spans="1:13" ht="33" customHeight="1">
      <c r="A12" s="24"/>
      <c r="B12" s="24"/>
      <c r="C12" s="31" t="s">
        <v>32</v>
      </c>
      <c r="D12" s="31" t="s">
        <v>33</v>
      </c>
      <c r="E12" s="24"/>
    </row>
    <row r="13" spans="1:13" ht="53.25" customHeight="1">
      <c r="A13" s="3">
        <v>1</v>
      </c>
      <c r="B13" s="7" t="s">
        <v>17</v>
      </c>
      <c r="C13" s="32">
        <f>ROUND(((430*0.3)-87.95),2)</f>
        <v>41.05</v>
      </c>
      <c r="D13" s="32">
        <f>ROUND(((430*0.3)-108.48),2)</f>
        <v>20.52</v>
      </c>
      <c r="E13" s="33" t="s">
        <v>34</v>
      </c>
    </row>
    <row r="14" spans="1:13" ht="51" customHeight="1">
      <c r="A14" s="3">
        <v>2</v>
      </c>
      <c r="B14" s="7" t="s">
        <v>18</v>
      </c>
      <c r="C14" s="32">
        <f>ROUND(((430*0.15)-43.98),2)</f>
        <v>20.52</v>
      </c>
      <c r="D14" s="32">
        <f>ROUND(((430*0.15)-54.24),2)</f>
        <v>10.26</v>
      </c>
      <c r="E14" s="33" t="s">
        <v>22</v>
      </c>
    </row>
    <row r="15" spans="1:13" ht="53.25" customHeight="1">
      <c r="A15" s="3">
        <v>3</v>
      </c>
      <c r="B15" s="7" t="s">
        <v>19</v>
      </c>
      <c r="C15" s="32">
        <f t="shared" ref="C15:C16" si="1">ROUND(((430*0.15)-43.98),2)</f>
        <v>20.52</v>
      </c>
      <c r="D15" s="32">
        <f t="shared" ref="D15:D16" si="2">ROUND(((430*0.15)-54.24),2)</f>
        <v>10.26</v>
      </c>
      <c r="E15" s="33" t="s">
        <v>23</v>
      </c>
    </row>
    <row r="16" spans="1:13" ht="54.75" customHeight="1">
      <c r="A16" s="3">
        <v>4</v>
      </c>
      <c r="B16" s="7" t="s">
        <v>20</v>
      </c>
      <c r="C16" s="32">
        <f t="shared" si="1"/>
        <v>20.52</v>
      </c>
      <c r="D16" s="32">
        <f t="shared" si="2"/>
        <v>10.26</v>
      </c>
      <c r="E16" s="33" t="s">
        <v>24</v>
      </c>
      <c r="F16" s="37" t="s">
        <v>37</v>
      </c>
      <c r="G16" s="37"/>
      <c r="H16" s="37"/>
      <c r="I16" s="37"/>
      <c r="J16" s="37"/>
      <c r="K16" s="37"/>
      <c r="L16" s="37"/>
    </row>
  </sheetData>
  <mergeCells count="18">
    <mergeCell ref="A8:A9"/>
    <mergeCell ref="B8:B9"/>
    <mergeCell ref="A11:A12"/>
    <mergeCell ref="B11:B12"/>
    <mergeCell ref="C11:D11"/>
    <mergeCell ref="E11:E12"/>
    <mergeCell ref="K2:K3"/>
    <mergeCell ref="L2:L3"/>
    <mergeCell ref="A4:A5"/>
    <mergeCell ref="B4:B5"/>
    <mergeCell ref="A6:A7"/>
    <mergeCell ref="B6:B7"/>
    <mergeCell ref="A2:A3"/>
    <mergeCell ref="B2:B3"/>
    <mergeCell ref="C2:D2"/>
    <mergeCell ref="E2:F2"/>
    <mergeCell ref="G2:H2"/>
    <mergeCell ref="I2:J2"/>
  </mergeCells>
  <pageMargins left="0.59055118110236227" right="0.39370078740157483" top="0.74803149606299213" bottom="0.74803149606299213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Sheet1 (2)</vt:lpstr>
      <vt:lpstr>Sheet1 (3)</vt:lpstr>
      <vt:lpstr>Sheet1 (4)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2019-07-03T14:30:49Z</cp:lastPrinted>
  <dcterms:created xsi:type="dcterms:W3CDTF">2019-04-07T07:23:16Z</dcterms:created>
  <dcterms:modified xsi:type="dcterms:W3CDTF">2019-07-04T02:18:24Z</dcterms:modified>
</cp:coreProperties>
</file>